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870" activeTab="1"/>
  </bookViews>
  <sheets>
    <sheet name="2019年收入预测 (2)" sheetId="4" r:id="rId1"/>
    <sheet name="2019年收支平衡表" sheetId="3" r:id="rId2"/>
  </sheets>
  <definedNames>
    <definedName name="_xlnm.Print_Titles" localSheetId="0">'2019年收入预测 (2)'!$1:$5</definedName>
    <definedName name="_xlnm.Print_Titles" localSheetId="1">'2019年收支平衡表'!$1:$5</definedName>
  </definedNames>
  <calcPr calcId="114210" fullCalcOnLoad="1"/>
</workbook>
</file>

<file path=xl/calcChain.xml><?xml version="1.0" encoding="utf-8"?>
<calcChain xmlns="http://schemas.openxmlformats.org/spreadsheetml/2006/main">
  <c r="G37" i="3"/>
  <c r="G44"/>
  <c r="F37"/>
  <c r="F44"/>
  <c r="H44"/>
  <c r="C6"/>
  <c r="C22"/>
  <c r="C29"/>
  <c r="C30"/>
  <c r="C44"/>
  <c r="B6"/>
  <c r="B22"/>
  <c r="B29"/>
  <c r="B30"/>
  <c r="B44"/>
  <c r="D44"/>
  <c r="D43"/>
  <c r="H40"/>
  <c r="D40"/>
  <c r="H39"/>
  <c r="D39"/>
  <c r="D38"/>
  <c r="H37"/>
  <c r="D37"/>
  <c r="D36"/>
  <c r="D35"/>
  <c r="D34"/>
  <c r="D33"/>
  <c r="D32"/>
  <c r="D31"/>
  <c r="D30"/>
  <c r="D29"/>
  <c r="H28"/>
  <c r="D28"/>
  <c r="D26"/>
  <c r="H25"/>
  <c r="D25"/>
  <c r="H24"/>
  <c r="D24"/>
  <c r="H23"/>
  <c r="D23"/>
  <c r="D22"/>
  <c r="H20"/>
  <c r="D20"/>
  <c r="H19"/>
  <c r="D19"/>
  <c r="H18"/>
  <c r="D18"/>
  <c r="H17"/>
  <c r="D17"/>
  <c r="H16"/>
  <c r="D16"/>
  <c r="H15"/>
  <c r="D15"/>
  <c r="H14"/>
  <c r="D14"/>
  <c r="H13"/>
  <c r="D13"/>
  <c r="H12"/>
  <c r="D12"/>
  <c r="H11"/>
  <c r="D11"/>
  <c r="H10"/>
  <c r="D10"/>
  <c r="H9"/>
  <c r="D8"/>
  <c r="H7"/>
  <c r="D7"/>
  <c r="H6"/>
  <c r="D6"/>
  <c r="L29" i="4"/>
  <c r="K29"/>
  <c r="J29"/>
  <c r="I29"/>
  <c r="H29"/>
  <c r="G29"/>
  <c r="F29"/>
  <c r="E29"/>
  <c r="D29"/>
  <c r="C29"/>
  <c r="B29"/>
  <c r="L28"/>
  <c r="I28"/>
  <c r="G28"/>
  <c r="L27"/>
  <c r="I27"/>
  <c r="G27"/>
  <c r="L26"/>
  <c r="I26"/>
  <c r="G26"/>
  <c r="L25"/>
  <c r="I25"/>
  <c r="G25"/>
  <c r="L24"/>
  <c r="I24"/>
  <c r="G24"/>
  <c r="L23"/>
  <c r="I23"/>
  <c r="G23"/>
  <c r="L22"/>
  <c r="K22"/>
  <c r="J22"/>
  <c r="I22"/>
  <c r="H22"/>
  <c r="G22"/>
  <c r="F22"/>
  <c r="E22"/>
  <c r="D22"/>
  <c r="C22"/>
  <c r="B22"/>
  <c r="L21"/>
  <c r="I21"/>
  <c r="G21"/>
  <c r="L20"/>
  <c r="I20"/>
  <c r="G20"/>
  <c r="L19"/>
  <c r="I19"/>
  <c r="G19"/>
  <c r="L18"/>
  <c r="I18"/>
  <c r="G18"/>
  <c r="L17"/>
  <c r="I17"/>
  <c r="G17"/>
  <c r="L16"/>
  <c r="K16"/>
  <c r="I16"/>
  <c r="G16"/>
  <c r="F16"/>
  <c r="L15"/>
  <c r="I15"/>
  <c r="G15"/>
  <c r="L14"/>
  <c r="I14"/>
  <c r="G14"/>
  <c r="L13"/>
  <c r="I13"/>
  <c r="G13"/>
  <c r="L12"/>
  <c r="K12"/>
  <c r="I12"/>
  <c r="G12"/>
  <c r="F12"/>
  <c r="I11"/>
  <c r="L10"/>
  <c r="K10"/>
  <c r="J10"/>
  <c r="I10"/>
  <c r="G10"/>
  <c r="F10"/>
  <c r="E10"/>
  <c r="L9"/>
  <c r="K9"/>
  <c r="J9"/>
  <c r="I9"/>
  <c r="G9"/>
  <c r="F9"/>
  <c r="E9"/>
  <c r="L8"/>
  <c r="K8"/>
  <c r="J8"/>
  <c r="I8"/>
  <c r="G8"/>
  <c r="F8"/>
  <c r="E8"/>
  <c r="L7"/>
  <c r="K7"/>
  <c r="J7"/>
  <c r="I7"/>
  <c r="E7"/>
  <c r="L6"/>
  <c r="K6"/>
  <c r="J6"/>
  <c r="I6"/>
  <c r="H6"/>
  <c r="G6"/>
  <c r="F6"/>
  <c r="E6"/>
  <c r="D6"/>
  <c r="C6"/>
  <c r="B6"/>
</calcChain>
</file>

<file path=xl/sharedStrings.xml><?xml version="1.0" encoding="utf-8"?>
<sst xmlns="http://schemas.openxmlformats.org/spreadsheetml/2006/main" count="120" uniqueCount="109">
  <si>
    <t>附表1</t>
  </si>
  <si>
    <t>武冈市2019年公共财政预算收入草案</t>
  </si>
  <si>
    <t>单位：万元</t>
  </si>
  <si>
    <t>科     目</t>
  </si>
  <si>
    <t>2018年              预算数</t>
  </si>
  <si>
    <t>2018年              预算调整数</t>
  </si>
  <si>
    <t>2018年预计完成数</t>
  </si>
  <si>
    <t>2019年预算数</t>
  </si>
  <si>
    <t>备注</t>
  </si>
  <si>
    <t>总额</t>
  </si>
  <si>
    <t>中央收入</t>
  </si>
  <si>
    <t>省级收入</t>
  </si>
  <si>
    <t>本级收入</t>
  </si>
  <si>
    <t>增长%</t>
  </si>
  <si>
    <t>一、税收收入</t>
  </si>
  <si>
    <t>1、增值税</t>
  </si>
  <si>
    <t>2、改征增值税</t>
  </si>
  <si>
    <r>
      <rPr>
        <sz val="12"/>
        <rFont val="Times New Roman"/>
        <family val="1"/>
      </rPr>
      <t>3</t>
    </r>
    <r>
      <rPr>
        <sz val="12"/>
        <rFont val="仿宋_GB2312"/>
        <family val="3"/>
        <charset val="134"/>
      </rPr>
      <t>、企业所得税</t>
    </r>
  </si>
  <si>
    <r>
      <rPr>
        <sz val="12"/>
        <rFont val="Times New Roman"/>
        <family val="1"/>
      </rPr>
      <t>4</t>
    </r>
    <r>
      <rPr>
        <sz val="12"/>
        <rFont val="仿宋_GB2312"/>
        <family val="3"/>
        <charset val="134"/>
      </rPr>
      <t>、个人所得税</t>
    </r>
  </si>
  <si>
    <r>
      <rPr>
        <sz val="12"/>
        <rFont val="Times New Roman"/>
        <family val="1"/>
      </rPr>
      <t>5</t>
    </r>
    <r>
      <rPr>
        <sz val="12"/>
        <rFont val="仿宋_GB2312"/>
        <family val="3"/>
        <charset val="134"/>
      </rPr>
      <t>、消费税</t>
    </r>
  </si>
  <si>
    <r>
      <rPr>
        <sz val="12"/>
        <rFont val="Times New Roman"/>
        <family val="1"/>
      </rPr>
      <t>6</t>
    </r>
    <r>
      <rPr>
        <sz val="12"/>
        <rFont val="仿宋_GB2312"/>
        <family val="3"/>
        <charset val="134"/>
      </rPr>
      <t>、资源税</t>
    </r>
  </si>
  <si>
    <r>
      <rPr>
        <sz val="12"/>
        <rFont val="Times New Roman"/>
        <family val="1"/>
      </rPr>
      <t>7</t>
    </r>
    <r>
      <rPr>
        <sz val="12"/>
        <rFont val="仿宋_GB2312"/>
        <family val="3"/>
        <charset val="134"/>
      </rPr>
      <t>、城建税</t>
    </r>
  </si>
  <si>
    <r>
      <rPr>
        <sz val="12"/>
        <rFont val="Times New Roman"/>
        <family val="1"/>
      </rPr>
      <t>8</t>
    </r>
    <r>
      <rPr>
        <sz val="12"/>
        <rFont val="宋体"/>
        <charset val="134"/>
      </rPr>
      <t>、房产税</t>
    </r>
  </si>
  <si>
    <r>
      <rPr>
        <sz val="11"/>
        <rFont val="Times New Roman"/>
        <family val="1"/>
      </rPr>
      <t>9</t>
    </r>
    <r>
      <rPr>
        <sz val="11"/>
        <rFont val="宋体"/>
        <charset val="134"/>
      </rPr>
      <t>、印花税</t>
    </r>
  </si>
  <si>
    <r>
      <rPr>
        <sz val="11"/>
        <rFont val="Times New Roman"/>
        <family val="1"/>
      </rPr>
      <t>10</t>
    </r>
    <r>
      <rPr>
        <sz val="11"/>
        <rFont val="宋体"/>
        <charset val="134"/>
      </rPr>
      <t>、城镇土地使用税</t>
    </r>
  </si>
  <si>
    <r>
      <rPr>
        <sz val="11"/>
        <rFont val="Times New Roman"/>
        <family val="1"/>
      </rPr>
      <t>11</t>
    </r>
    <r>
      <rPr>
        <sz val="11"/>
        <rFont val="宋体"/>
        <charset val="134"/>
      </rPr>
      <t>、土地增值税</t>
    </r>
  </si>
  <si>
    <r>
      <rPr>
        <sz val="11"/>
        <rFont val="Times New Roman"/>
        <family val="1"/>
      </rPr>
      <t>12</t>
    </r>
    <r>
      <rPr>
        <sz val="11"/>
        <rFont val="宋体"/>
        <charset val="134"/>
      </rPr>
      <t>、车船使用税</t>
    </r>
  </si>
  <si>
    <r>
      <rPr>
        <sz val="12"/>
        <rFont val="Times New Roman"/>
        <family val="1"/>
      </rPr>
      <t>13</t>
    </r>
    <r>
      <rPr>
        <sz val="12"/>
        <rFont val="仿宋_GB2312"/>
        <family val="3"/>
        <charset val="134"/>
      </rPr>
      <t>、耕地占用税</t>
    </r>
  </si>
  <si>
    <r>
      <rPr>
        <sz val="12"/>
        <rFont val="Times New Roman"/>
        <family val="1"/>
      </rPr>
      <t>14</t>
    </r>
    <r>
      <rPr>
        <sz val="12"/>
        <rFont val="仿宋_GB2312"/>
        <family val="3"/>
        <charset val="134"/>
      </rPr>
      <t>、契税</t>
    </r>
  </si>
  <si>
    <r>
      <rPr>
        <sz val="12"/>
        <rFont val="Times New Roman"/>
        <family val="1"/>
      </rPr>
      <t xml:space="preserve">15     </t>
    </r>
    <r>
      <rPr>
        <sz val="12"/>
        <rFont val="宋体"/>
        <charset val="134"/>
      </rPr>
      <t>环保税</t>
    </r>
  </si>
  <si>
    <t xml:space="preserve">二、非税收入 </t>
  </si>
  <si>
    <t>1、专项收入</t>
  </si>
  <si>
    <t>2、行政性收费</t>
  </si>
  <si>
    <r>
      <rPr>
        <sz val="12"/>
        <rFont val="Times New Roman"/>
        <family val="1"/>
      </rPr>
      <t>3</t>
    </r>
    <r>
      <rPr>
        <sz val="12"/>
        <rFont val="仿宋_GB2312"/>
        <family val="3"/>
        <charset val="134"/>
      </rPr>
      <t>、罚没收入</t>
    </r>
  </si>
  <si>
    <t>4、 国有资源(资产)有偿使用收入</t>
  </si>
  <si>
    <t>5、 政府性住房基金收入</t>
  </si>
  <si>
    <r>
      <rPr>
        <sz val="12"/>
        <rFont val="Times New Roman"/>
        <family val="1"/>
      </rPr>
      <t>6</t>
    </r>
    <r>
      <rPr>
        <sz val="12"/>
        <rFont val="仿宋_GB2312"/>
        <family val="3"/>
        <charset val="134"/>
      </rPr>
      <t>、其他收入</t>
    </r>
  </si>
  <si>
    <t>合计</t>
  </si>
  <si>
    <t>附表2</t>
  </si>
  <si>
    <t>2019年公共财政预算收支平衡表</t>
  </si>
  <si>
    <t>收      入</t>
  </si>
  <si>
    <t>支    出</t>
  </si>
  <si>
    <t>项   目</t>
  </si>
  <si>
    <t>2018年预算</t>
  </si>
  <si>
    <t>2019年预算</t>
  </si>
  <si>
    <t>比上年增长%</t>
  </si>
  <si>
    <t>项目</t>
  </si>
  <si>
    <t>一、一般公共服务</t>
  </si>
  <si>
    <t>三、国防</t>
  </si>
  <si>
    <t>2  改征增值税</t>
  </si>
  <si>
    <t>3、营业税</t>
  </si>
  <si>
    <t>四、公共安全</t>
  </si>
  <si>
    <r>
      <rPr>
        <sz val="12"/>
        <rFont val="Times New Roman"/>
        <family val="1"/>
      </rPr>
      <t>4</t>
    </r>
    <r>
      <rPr>
        <sz val="12"/>
        <rFont val="仿宋_GB2312"/>
        <family val="3"/>
        <charset val="134"/>
      </rPr>
      <t>、企业所得税</t>
    </r>
  </si>
  <si>
    <t>五、教育</t>
  </si>
  <si>
    <r>
      <rPr>
        <sz val="12"/>
        <rFont val="Times New Roman"/>
        <family val="1"/>
      </rPr>
      <t>5</t>
    </r>
    <r>
      <rPr>
        <sz val="12"/>
        <rFont val="仿宋_GB2312"/>
        <family val="3"/>
        <charset val="134"/>
      </rPr>
      <t>、个人所得税</t>
    </r>
  </si>
  <si>
    <t>六、科学技术</t>
  </si>
  <si>
    <r>
      <rPr>
        <sz val="12"/>
        <rFont val="Times New Roman"/>
        <family val="1"/>
      </rPr>
      <t>6</t>
    </r>
    <r>
      <rPr>
        <sz val="12"/>
        <rFont val="仿宋_GB2312"/>
        <family val="3"/>
        <charset val="134"/>
      </rPr>
      <t>、资源税</t>
    </r>
  </si>
  <si>
    <t>七、文化教育与传媒</t>
  </si>
  <si>
    <r>
      <rPr>
        <sz val="12"/>
        <rFont val="Times New Roman"/>
        <family val="1"/>
      </rPr>
      <t>7</t>
    </r>
    <r>
      <rPr>
        <sz val="12"/>
        <rFont val="仿宋_GB2312"/>
        <family val="3"/>
        <charset val="134"/>
      </rPr>
      <t>、城建税</t>
    </r>
  </si>
  <si>
    <t>八、社会保障和就业</t>
  </si>
  <si>
    <r>
      <rPr>
        <sz val="12"/>
        <rFont val="Times New Roman"/>
        <family val="1"/>
      </rPr>
      <t>8</t>
    </r>
    <r>
      <rPr>
        <sz val="12"/>
        <rFont val="宋体"/>
        <charset val="134"/>
      </rPr>
      <t>、房产税</t>
    </r>
  </si>
  <si>
    <t>九、医疗卫生</t>
  </si>
  <si>
    <r>
      <rPr>
        <sz val="11"/>
        <rFont val="Times New Roman"/>
        <family val="1"/>
      </rPr>
      <t>9</t>
    </r>
    <r>
      <rPr>
        <sz val="11"/>
        <rFont val="宋体"/>
        <charset val="134"/>
      </rPr>
      <t>、印花税</t>
    </r>
  </si>
  <si>
    <t>十、节能环保</t>
  </si>
  <si>
    <r>
      <rPr>
        <sz val="11"/>
        <rFont val="Times New Roman"/>
        <family val="1"/>
      </rPr>
      <t>10</t>
    </r>
    <r>
      <rPr>
        <sz val="11"/>
        <rFont val="宋体"/>
        <charset val="134"/>
      </rPr>
      <t>、城镇土地使用税</t>
    </r>
  </si>
  <si>
    <t>十一、城乡社区</t>
  </si>
  <si>
    <r>
      <rPr>
        <sz val="11"/>
        <rFont val="Times New Roman"/>
        <family val="1"/>
      </rPr>
      <t>11</t>
    </r>
    <r>
      <rPr>
        <sz val="11"/>
        <rFont val="宋体"/>
        <charset val="134"/>
      </rPr>
      <t>、土地增值税</t>
    </r>
  </si>
  <si>
    <t>十二、农林水</t>
  </si>
  <si>
    <r>
      <rPr>
        <sz val="11"/>
        <rFont val="Times New Roman"/>
        <family val="1"/>
      </rPr>
      <t>12</t>
    </r>
    <r>
      <rPr>
        <sz val="11"/>
        <rFont val="宋体"/>
        <charset val="134"/>
      </rPr>
      <t>、车船使用税</t>
    </r>
  </si>
  <si>
    <t>十三、交通运输</t>
  </si>
  <si>
    <r>
      <rPr>
        <sz val="12"/>
        <rFont val="Times New Roman"/>
        <family val="1"/>
      </rPr>
      <t>13</t>
    </r>
    <r>
      <rPr>
        <sz val="12"/>
        <rFont val="仿宋_GB2312"/>
        <family val="3"/>
        <charset val="134"/>
      </rPr>
      <t>、耕地占用税</t>
    </r>
  </si>
  <si>
    <t>十四、资源勘探电力信息等</t>
  </si>
  <si>
    <r>
      <rPr>
        <sz val="12"/>
        <rFont val="Times New Roman"/>
        <family val="1"/>
      </rPr>
      <t>14</t>
    </r>
    <r>
      <rPr>
        <sz val="12"/>
        <rFont val="仿宋_GB2312"/>
        <family val="3"/>
        <charset val="134"/>
      </rPr>
      <t>、契税</t>
    </r>
  </si>
  <si>
    <t>十五、商业服务业等</t>
  </si>
  <si>
    <r>
      <rPr>
        <sz val="12"/>
        <rFont val="Times New Roman"/>
        <family val="1"/>
      </rPr>
      <t>15</t>
    </r>
    <r>
      <rPr>
        <sz val="12"/>
        <rFont val="宋体"/>
        <charset val="134"/>
      </rPr>
      <t>、环保税</t>
    </r>
  </si>
  <si>
    <t>二、非税收入</t>
  </si>
  <si>
    <t>十六、金融</t>
  </si>
  <si>
    <t>十七、国土海洋气象等</t>
  </si>
  <si>
    <t>2、行政事业性收费</t>
  </si>
  <si>
    <t>十八、住房保障</t>
  </si>
  <si>
    <t>3、罚没收入</t>
  </si>
  <si>
    <t>十九、粮油物资储备出</t>
  </si>
  <si>
    <t>4、国有资源有偿收入</t>
  </si>
  <si>
    <t>二十、国债还本付息支出</t>
  </si>
  <si>
    <t>5、政府性住房基金收入</t>
  </si>
  <si>
    <t>6、其他收入</t>
  </si>
  <si>
    <t>二十一、其他支出</t>
  </si>
  <si>
    <t>公共财政预算收入</t>
  </si>
  <si>
    <t>三、财力性转移支付补助</t>
  </si>
  <si>
    <t>1、税收返回补助</t>
  </si>
  <si>
    <t>2、所得税基数返回</t>
  </si>
  <si>
    <t>3、体制补助</t>
  </si>
  <si>
    <t>4、工资调整转移支付</t>
  </si>
  <si>
    <t>5、均衡性转移支付</t>
  </si>
  <si>
    <t>6、县级基本财力保障</t>
  </si>
  <si>
    <t>2019年增加支出</t>
  </si>
  <si>
    <t>7、农村税费改革转移</t>
  </si>
  <si>
    <t>本级支出</t>
  </si>
  <si>
    <t>8、结算补助收入</t>
  </si>
  <si>
    <t>二十二、调出资金</t>
  </si>
  <si>
    <t>四、专项转移支付补助</t>
  </si>
  <si>
    <t>二十三、上解支出</t>
  </si>
  <si>
    <t>五、上年结转</t>
  </si>
  <si>
    <t>二十四、结转下年支出</t>
  </si>
  <si>
    <t>六、转贷地方政府债券收入</t>
  </si>
  <si>
    <t>七、调入预算稳定调节基金</t>
  </si>
  <si>
    <t>八、调入资金</t>
  </si>
  <si>
    <t>收入总计</t>
  </si>
  <si>
    <t>支出总计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</si>
</sst>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0"/>
      <name val="方正大标宋简体"/>
      <charset val="134"/>
    </font>
    <font>
      <b/>
      <sz val="11"/>
      <name val="宋体"/>
      <charset val="134"/>
    </font>
    <font>
      <sz val="12"/>
      <name val="仿宋_GB2312"/>
      <family val="3"/>
      <charset val="134"/>
    </font>
    <font>
      <sz val="12"/>
      <name val="Times New Roman"/>
      <family val="1"/>
    </font>
    <font>
      <sz val="11"/>
      <name val="Times New Roman"/>
      <family val="1"/>
    </font>
    <font>
      <sz val="12"/>
      <name val="隶书"/>
      <charset val="134"/>
    </font>
    <font>
      <b/>
      <sz val="12"/>
      <name val="楷体_GB2312"/>
      <family val="3"/>
      <charset val="134"/>
    </font>
    <font>
      <b/>
      <sz val="12"/>
      <name val="仿宋_GB2312"/>
      <family val="3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177" fontId="1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/>
    <xf numFmtId="177" fontId="2" fillId="0" borderId="1" xfId="0" applyNumberFormat="1" applyFont="1" applyFill="1" applyBorder="1" applyAlignment="1"/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/>
    <xf numFmtId="177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31" fontId="6" fillId="0" borderId="2" xfId="0" applyNumberFormat="1" applyFont="1" applyFill="1" applyBorder="1" applyAlignment="1">
      <alignment horizontal="center" vertical="center"/>
    </xf>
    <xf numFmtId="31" fontId="6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Q47"/>
  <sheetViews>
    <sheetView workbookViewId="0">
      <selection activeCell="I32" sqref="I32"/>
    </sheetView>
  </sheetViews>
  <sheetFormatPr defaultRowHeight="14.25"/>
  <cols>
    <col min="1" max="1" width="18.625" style="19" customWidth="1"/>
    <col min="2" max="2" width="10.625" style="19" customWidth="1"/>
    <col min="3" max="3" width="9.375" style="18" customWidth="1"/>
    <col min="4" max="7" width="9.5" style="18" customWidth="1"/>
    <col min="8" max="8" width="10.625" style="18" customWidth="1"/>
    <col min="9" max="9" width="8.75" style="18" customWidth="1"/>
    <col min="10" max="10" width="10.25" style="18" customWidth="1"/>
    <col min="11" max="11" width="10.125" style="18" customWidth="1"/>
    <col min="12" max="12" width="10" style="18" customWidth="1"/>
    <col min="13" max="13" width="11.375" style="18" customWidth="1"/>
    <col min="14" max="251" width="9" style="18"/>
    <col min="252" max="16384" width="9" style="1"/>
  </cols>
  <sheetData>
    <row r="1" spans="1:13">
      <c r="A1" s="19" t="s">
        <v>0</v>
      </c>
    </row>
    <row r="2" spans="1:13" s="14" customFormat="1" ht="34.5" customHeight="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s="15" customFormat="1" ht="19.5" customHeight="1">
      <c r="A3" s="19"/>
      <c r="B3" s="19"/>
      <c r="D3" s="20"/>
      <c r="E3" s="21"/>
      <c r="F3" s="21"/>
      <c r="G3" s="21"/>
      <c r="H3" s="20"/>
      <c r="I3" s="21"/>
      <c r="J3" s="21"/>
      <c r="K3" s="21"/>
      <c r="L3" s="21"/>
      <c r="M3" s="34" t="s">
        <v>2</v>
      </c>
    </row>
    <row r="4" spans="1:13" s="16" customFormat="1" ht="27.75" customHeight="1">
      <c r="A4" s="43" t="s">
        <v>3</v>
      </c>
      <c r="B4" s="43" t="s">
        <v>4</v>
      </c>
      <c r="C4" s="43" t="s">
        <v>5</v>
      </c>
      <c r="D4" s="39" t="s">
        <v>6</v>
      </c>
      <c r="E4" s="40"/>
      <c r="F4" s="40"/>
      <c r="G4" s="41"/>
      <c r="H4" s="39" t="s">
        <v>7</v>
      </c>
      <c r="I4" s="40"/>
      <c r="J4" s="40"/>
      <c r="K4" s="40"/>
      <c r="L4" s="41"/>
      <c r="M4" s="44" t="s">
        <v>8</v>
      </c>
    </row>
    <row r="5" spans="1:13" s="16" customFormat="1" ht="30.75" customHeight="1">
      <c r="A5" s="43"/>
      <c r="B5" s="43"/>
      <c r="C5" s="43"/>
      <c r="D5" s="22" t="s">
        <v>9</v>
      </c>
      <c r="E5" s="22" t="s">
        <v>10</v>
      </c>
      <c r="F5" s="22" t="s">
        <v>11</v>
      </c>
      <c r="G5" s="22" t="s">
        <v>12</v>
      </c>
      <c r="H5" s="22" t="s">
        <v>9</v>
      </c>
      <c r="I5" s="22" t="s">
        <v>13</v>
      </c>
      <c r="J5" s="22" t="s">
        <v>10</v>
      </c>
      <c r="K5" s="22" t="s">
        <v>11</v>
      </c>
      <c r="L5" s="22" t="s">
        <v>12</v>
      </c>
      <c r="M5" s="45"/>
    </row>
    <row r="6" spans="1:13" s="17" customFormat="1" ht="26.25" customHeight="1">
      <c r="A6" s="23" t="s">
        <v>14</v>
      </c>
      <c r="B6" s="24">
        <f t="shared" ref="B6:H6" si="0">SUM(B7:B21)</f>
        <v>74779</v>
      </c>
      <c r="C6" s="24">
        <f t="shared" si="0"/>
        <v>77325</v>
      </c>
      <c r="D6" s="24">
        <f t="shared" si="0"/>
        <v>78625</v>
      </c>
      <c r="E6" s="24">
        <f t="shared" si="0"/>
        <v>28495</v>
      </c>
      <c r="F6" s="24">
        <f t="shared" si="0"/>
        <v>6975</v>
      </c>
      <c r="G6" s="24">
        <f t="shared" si="0"/>
        <v>43155</v>
      </c>
      <c r="H6" s="24">
        <f t="shared" si="0"/>
        <v>86175</v>
      </c>
      <c r="I6" s="25">
        <f t="shared" ref="I6:I21" si="1">(H6-D6)/D6*100</f>
        <v>9.6025437201907806</v>
      </c>
      <c r="J6" s="24">
        <f>SUM(J7:J21)</f>
        <v>32125</v>
      </c>
      <c r="K6" s="24">
        <f>SUM(K7:K21)</f>
        <v>7870</v>
      </c>
      <c r="L6" s="24">
        <f>SUM(L7:L21)</f>
        <v>46180</v>
      </c>
      <c r="M6" s="35"/>
    </row>
    <row r="7" spans="1:13" s="17" customFormat="1" ht="26.1" customHeight="1">
      <c r="A7" s="8" t="s">
        <v>15</v>
      </c>
      <c r="B7" s="26">
        <v>13583</v>
      </c>
      <c r="C7" s="26">
        <v>14300</v>
      </c>
      <c r="D7" s="26">
        <v>14300</v>
      </c>
      <c r="E7" s="5">
        <f>D7*0.5</f>
        <v>7150</v>
      </c>
      <c r="F7" s="5">
        <v>1786</v>
      </c>
      <c r="G7" s="5">
        <v>5364</v>
      </c>
      <c r="H7" s="26">
        <v>16800</v>
      </c>
      <c r="I7" s="27">
        <f t="shared" si="1"/>
        <v>17.482517482517501</v>
      </c>
      <c r="J7" s="5">
        <f>H7*0.5</f>
        <v>8400</v>
      </c>
      <c r="K7" s="5">
        <f>H7*0.125</f>
        <v>2100</v>
      </c>
      <c r="L7" s="5">
        <f>H7*0.375</f>
        <v>6300</v>
      </c>
      <c r="M7" s="36"/>
    </row>
    <row r="8" spans="1:13" s="17" customFormat="1" ht="26.1" customHeight="1">
      <c r="A8" s="8" t="s">
        <v>16</v>
      </c>
      <c r="B8" s="26">
        <v>21101</v>
      </c>
      <c r="C8" s="26">
        <v>21800</v>
      </c>
      <c r="D8" s="26">
        <v>22600</v>
      </c>
      <c r="E8" s="5">
        <f>D8*0.5</f>
        <v>11300</v>
      </c>
      <c r="F8" s="5">
        <f>D8*0.125</f>
        <v>2825</v>
      </c>
      <c r="G8" s="5">
        <f>D8*0.375</f>
        <v>8475</v>
      </c>
      <c r="H8" s="26">
        <v>25800</v>
      </c>
      <c r="I8" s="27">
        <f t="shared" si="1"/>
        <v>14.159292035398201</v>
      </c>
      <c r="J8" s="5">
        <f>H8*0.5</f>
        <v>12900</v>
      </c>
      <c r="K8" s="5">
        <f>H8*0.125</f>
        <v>3225</v>
      </c>
      <c r="L8" s="5">
        <f>H8*0.375</f>
        <v>9675</v>
      </c>
      <c r="M8" s="36"/>
    </row>
    <row r="9" spans="1:13" s="17" customFormat="1" ht="26.1" customHeight="1">
      <c r="A9" s="9" t="s">
        <v>17</v>
      </c>
      <c r="B9" s="26">
        <v>7145</v>
      </c>
      <c r="C9" s="26">
        <v>8900</v>
      </c>
      <c r="D9" s="26">
        <v>8900</v>
      </c>
      <c r="E9" s="5">
        <f>D9*0.6</f>
        <v>5340</v>
      </c>
      <c r="F9" s="5">
        <f>D9*0.12</f>
        <v>1068</v>
      </c>
      <c r="G9" s="5">
        <f>D9*0.28</f>
        <v>2492</v>
      </c>
      <c r="H9" s="26">
        <v>9500</v>
      </c>
      <c r="I9" s="27">
        <f t="shared" si="1"/>
        <v>6.7415730337078603</v>
      </c>
      <c r="J9" s="5">
        <f>H9*0.6</f>
        <v>5700</v>
      </c>
      <c r="K9" s="5">
        <f>H9*0.12</f>
        <v>1140</v>
      </c>
      <c r="L9" s="5">
        <f>H9*0.28</f>
        <v>2660</v>
      </c>
      <c r="M9" s="37"/>
    </row>
    <row r="10" spans="1:13" s="17" customFormat="1" ht="26.1" customHeight="1">
      <c r="A10" s="9" t="s">
        <v>18</v>
      </c>
      <c r="B10" s="26">
        <v>6232</v>
      </c>
      <c r="C10" s="26">
        <v>7800</v>
      </c>
      <c r="D10" s="26">
        <v>7800</v>
      </c>
      <c r="E10" s="5">
        <f>D10*0.6</f>
        <v>4680</v>
      </c>
      <c r="F10" s="5">
        <f>D10*0.12</f>
        <v>936</v>
      </c>
      <c r="G10" s="5">
        <f>D10*0.28</f>
        <v>2184</v>
      </c>
      <c r="H10" s="26">
        <v>8500</v>
      </c>
      <c r="I10" s="27">
        <f t="shared" si="1"/>
        <v>8.9743589743589691</v>
      </c>
      <c r="J10" s="5">
        <f>H10*0.6</f>
        <v>5100</v>
      </c>
      <c r="K10" s="5">
        <f>H10*0.12</f>
        <v>1020</v>
      </c>
      <c r="L10" s="5">
        <f>H10*0.28</f>
        <v>2380</v>
      </c>
      <c r="M10" s="37"/>
    </row>
    <row r="11" spans="1:13" s="17" customFormat="1" ht="26.1" customHeight="1">
      <c r="A11" s="9" t="s">
        <v>19</v>
      </c>
      <c r="B11" s="26">
        <v>42</v>
      </c>
      <c r="C11" s="26">
        <v>25</v>
      </c>
      <c r="D11" s="26">
        <v>25</v>
      </c>
      <c r="E11" s="5">
        <v>25</v>
      </c>
      <c r="F11" s="5"/>
      <c r="G11" s="5"/>
      <c r="H11" s="26">
        <v>25</v>
      </c>
      <c r="I11" s="27">
        <f t="shared" si="1"/>
        <v>0</v>
      </c>
      <c r="J11" s="5">
        <v>25</v>
      </c>
      <c r="K11" s="5"/>
      <c r="L11" s="5"/>
      <c r="M11" s="36"/>
    </row>
    <row r="12" spans="1:13" s="17" customFormat="1" ht="26.1" customHeight="1">
      <c r="A12" s="9" t="s">
        <v>20</v>
      </c>
      <c r="B12" s="26">
        <v>495</v>
      </c>
      <c r="C12" s="26">
        <v>600</v>
      </c>
      <c r="D12" s="26">
        <v>600</v>
      </c>
      <c r="E12" s="26"/>
      <c r="F12" s="5">
        <f>D12*0.25</f>
        <v>150</v>
      </c>
      <c r="G12" s="5">
        <f>D12*0.75</f>
        <v>450</v>
      </c>
      <c r="H12" s="26">
        <v>700</v>
      </c>
      <c r="I12" s="27">
        <f t="shared" si="1"/>
        <v>16.6666666666667</v>
      </c>
      <c r="J12" s="26"/>
      <c r="K12" s="5">
        <f>H12*0.25</f>
        <v>175</v>
      </c>
      <c r="L12" s="5">
        <f>H12*0.75</f>
        <v>525</v>
      </c>
      <c r="M12" s="37"/>
    </row>
    <row r="13" spans="1:13" s="17" customFormat="1" ht="26.1" customHeight="1">
      <c r="A13" s="9" t="s">
        <v>21</v>
      </c>
      <c r="B13" s="26">
        <v>2453</v>
      </c>
      <c r="C13" s="26">
        <v>2500</v>
      </c>
      <c r="D13" s="26">
        <v>2500</v>
      </c>
      <c r="E13" s="26"/>
      <c r="F13" s="26"/>
      <c r="G13" s="26">
        <f>D13</f>
        <v>2500</v>
      </c>
      <c r="H13" s="26">
        <v>2800</v>
      </c>
      <c r="I13" s="27">
        <f t="shared" si="1"/>
        <v>12</v>
      </c>
      <c r="J13" s="26"/>
      <c r="K13" s="26"/>
      <c r="L13" s="26">
        <f>H13</f>
        <v>2800</v>
      </c>
      <c r="M13" s="37"/>
    </row>
    <row r="14" spans="1:13" s="17" customFormat="1" ht="26.1" customHeight="1">
      <c r="A14" s="9" t="s">
        <v>22</v>
      </c>
      <c r="B14" s="26">
        <v>825</v>
      </c>
      <c r="C14" s="26">
        <v>900</v>
      </c>
      <c r="D14" s="26">
        <v>900</v>
      </c>
      <c r="E14" s="26"/>
      <c r="F14" s="26"/>
      <c r="G14" s="26">
        <f>D14</f>
        <v>900</v>
      </c>
      <c r="H14" s="26">
        <v>1000</v>
      </c>
      <c r="I14" s="27">
        <f t="shared" si="1"/>
        <v>11.1111111111111</v>
      </c>
      <c r="J14" s="26"/>
      <c r="K14" s="26"/>
      <c r="L14" s="26">
        <f>H14</f>
        <v>1000</v>
      </c>
      <c r="M14" s="37"/>
    </row>
    <row r="15" spans="1:13" s="17" customFormat="1" ht="26.1" customHeight="1">
      <c r="A15" s="10" t="s">
        <v>23</v>
      </c>
      <c r="B15" s="26">
        <v>462</v>
      </c>
      <c r="C15" s="26">
        <v>450</v>
      </c>
      <c r="D15" s="26">
        <v>450</v>
      </c>
      <c r="E15" s="26"/>
      <c r="F15" s="26"/>
      <c r="G15" s="26">
        <f>D15</f>
        <v>450</v>
      </c>
      <c r="H15" s="26">
        <v>500</v>
      </c>
      <c r="I15" s="27">
        <f t="shared" si="1"/>
        <v>11.1111111111111</v>
      </c>
      <c r="J15" s="26"/>
      <c r="K15" s="26"/>
      <c r="L15" s="26">
        <f>H15</f>
        <v>500</v>
      </c>
      <c r="M15" s="37"/>
    </row>
    <row r="16" spans="1:13" s="17" customFormat="1" ht="26.1" customHeight="1">
      <c r="A16" s="10" t="s">
        <v>24</v>
      </c>
      <c r="B16" s="26">
        <v>440</v>
      </c>
      <c r="C16" s="26">
        <v>700</v>
      </c>
      <c r="D16" s="26">
        <v>700</v>
      </c>
      <c r="E16" s="26"/>
      <c r="F16" s="5">
        <f>D16*0.3</f>
        <v>210</v>
      </c>
      <c r="G16" s="5">
        <f>D16*0.7</f>
        <v>490</v>
      </c>
      <c r="H16" s="26">
        <v>700</v>
      </c>
      <c r="I16" s="27">
        <f t="shared" si="1"/>
        <v>0</v>
      </c>
      <c r="J16" s="26"/>
      <c r="K16" s="5">
        <f>H16*0.3</f>
        <v>210</v>
      </c>
      <c r="L16" s="5">
        <f>H16*0.7</f>
        <v>490</v>
      </c>
      <c r="M16" s="37"/>
    </row>
    <row r="17" spans="1:13" s="17" customFormat="1" ht="26.1" customHeight="1">
      <c r="A17" s="10" t="s">
        <v>25</v>
      </c>
      <c r="B17" s="26">
        <v>7041</v>
      </c>
      <c r="C17" s="26">
        <v>7200</v>
      </c>
      <c r="D17" s="26">
        <v>7200</v>
      </c>
      <c r="E17" s="26"/>
      <c r="F17" s="26"/>
      <c r="G17" s="26">
        <f>D17</f>
        <v>7200</v>
      </c>
      <c r="H17" s="26">
        <v>7200</v>
      </c>
      <c r="I17" s="27">
        <f t="shared" si="1"/>
        <v>0</v>
      </c>
      <c r="J17" s="26"/>
      <c r="K17" s="26"/>
      <c r="L17" s="26">
        <f>H17</f>
        <v>7200</v>
      </c>
      <c r="M17" s="37"/>
    </row>
    <row r="18" spans="1:13" s="17" customFormat="1" ht="26.1" customHeight="1">
      <c r="A18" s="10" t="s">
        <v>26</v>
      </c>
      <c r="B18" s="26">
        <v>990</v>
      </c>
      <c r="C18" s="26">
        <v>1180</v>
      </c>
      <c r="D18" s="26">
        <v>1180</v>
      </c>
      <c r="E18" s="26"/>
      <c r="F18" s="26"/>
      <c r="G18" s="26">
        <f>D18</f>
        <v>1180</v>
      </c>
      <c r="H18" s="26">
        <v>1180</v>
      </c>
      <c r="I18" s="27">
        <f t="shared" si="1"/>
        <v>0</v>
      </c>
      <c r="J18" s="26"/>
      <c r="K18" s="26"/>
      <c r="L18" s="26">
        <f>H18</f>
        <v>1180</v>
      </c>
      <c r="M18" s="37"/>
    </row>
    <row r="19" spans="1:13" s="17" customFormat="1" ht="26.1" customHeight="1">
      <c r="A19" s="9" t="s">
        <v>27</v>
      </c>
      <c r="B19" s="26">
        <v>4070</v>
      </c>
      <c r="C19" s="26">
        <v>1500</v>
      </c>
      <c r="D19" s="26">
        <v>2000</v>
      </c>
      <c r="E19" s="26"/>
      <c r="F19" s="26"/>
      <c r="G19" s="26">
        <f>D19</f>
        <v>2000</v>
      </c>
      <c r="H19" s="26">
        <v>2000</v>
      </c>
      <c r="I19" s="27">
        <f t="shared" si="1"/>
        <v>0</v>
      </c>
      <c r="J19" s="26"/>
      <c r="K19" s="26"/>
      <c r="L19" s="26">
        <f>H19</f>
        <v>2000</v>
      </c>
      <c r="M19" s="37"/>
    </row>
    <row r="20" spans="1:13" s="17" customFormat="1" ht="26.1" customHeight="1">
      <c r="A20" s="9" t="s">
        <v>28</v>
      </c>
      <c r="B20" s="26">
        <v>9900</v>
      </c>
      <c r="C20" s="26">
        <v>9400</v>
      </c>
      <c r="D20" s="26">
        <v>9400</v>
      </c>
      <c r="E20" s="26"/>
      <c r="F20" s="26"/>
      <c r="G20" s="26">
        <f>D20</f>
        <v>9400</v>
      </c>
      <c r="H20" s="26">
        <v>9400</v>
      </c>
      <c r="I20" s="27">
        <f t="shared" si="1"/>
        <v>0</v>
      </c>
      <c r="J20" s="26"/>
      <c r="K20" s="26"/>
      <c r="L20" s="26">
        <f>H20</f>
        <v>9400</v>
      </c>
      <c r="M20" s="37"/>
    </row>
    <row r="21" spans="1:13" s="17" customFormat="1" ht="26.1" customHeight="1">
      <c r="A21" s="9" t="s">
        <v>29</v>
      </c>
      <c r="B21" s="26"/>
      <c r="C21" s="26">
        <v>70</v>
      </c>
      <c r="D21" s="26">
        <v>70</v>
      </c>
      <c r="E21" s="26"/>
      <c r="F21" s="26"/>
      <c r="G21" s="26">
        <f>D21</f>
        <v>70</v>
      </c>
      <c r="H21" s="26">
        <v>70</v>
      </c>
      <c r="I21" s="27">
        <f t="shared" si="1"/>
        <v>0</v>
      </c>
      <c r="J21" s="26"/>
      <c r="K21" s="26"/>
      <c r="L21" s="26">
        <f>H21</f>
        <v>70</v>
      </c>
      <c r="M21" s="37"/>
    </row>
    <row r="22" spans="1:13" ht="30.75" customHeight="1">
      <c r="A22" s="23" t="s">
        <v>30</v>
      </c>
      <c r="B22" s="24">
        <f>SUM(B23:B28)</f>
        <v>38301</v>
      </c>
      <c r="C22" s="24">
        <f t="shared" ref="C22:H22" si="2">SUM(C23:C28)</f>
        <v>25675</v>
      </c>
      <c r="D22" s="24">
        <f t="shared" si="2"/>
        <v>26375</v>
      </c>
      <c r="E22" s="24">
        <f t="shared" si="2"/>
        <v>0</v>
      </c>
      <c r="F22" s="24">
        <f t="shared" si="2"/>
        <v>0</v>
      </c>
      <c r="G22" s="24">
        <f t="shared" si="2"/>
        <v>26375</v>
      </c>
      <c r="H22" s="24">
        <f t="shared" si="2"/>
        <v>25130</v>
      </c>
      <c r="I22" s="25">
        <f t="shared" ref="I22:I29" si="3">(H22-D22)/D22*100</f>
        <v>-4.7203791469194298</v>
      </c>
      <c r="J22" s="24">
        <f>SUM(J23:J28)</f>
        <v>0</v>
      </c>
      <c r="K22" s="24">
        <f>SUM(K23:K28)</f>
        <v>0</v>
      </c>
      <c r="L22" s="24">
        <f>SUM(L23:L28)</f>
        <v>25130</v>
      </c>
      <c r="M22" s="35"/>
    </row>
    <row r="23" spans="1:13" ht="29.1" customHeight="1">
      <c r="A23" s="8" t="s">
        <v>31</v>
      </c>
      <c r="B23" s="26">
        <v>6972</v>
      </c>
      <c r="C23" s="26">
        <v>3250</v>
      </c>
      <c r="D23" s="26">
        <v>3250</v>
      </c>
      <c r="E23" s="26"/>
      <c r="F23" s="26"/>
      <c r="G23" s="26">
        <f t="shared" ref="G23:G28" si="4">D23</f>
        <v>3250</v>
      </c>
      <c r="H23" s="26">
        <v>3250</v>
      </c>
      <c r="I23" s="27">
        <f t="shared" si="3"/>
        <v>0</v>
      </c>
      <c r="J23" s="26"/>
      <c r="K23" s="26"/>
      <c r="L23" s="26">
        <f t="shared" ref="L23:L28" si="5">H23</f>
        <v>3250</v>
      </c>
      <c r="M23" s="36"/>
    </row>
    <row r="24" spans="1:13" s="17" customFormat="1" ht="29.1" customHeight="1">
      <c r="A24" s="8" t="s">
        <v>32</v>
      </c>
      <c r="B24" s="26">
        <v>3899</v>
      </c>
      <c r="C24" s="28">
        <v>4500</v>
      </c>
      <c r="D24" s="28">
        <v>4800</v>
      </c>
      <c r="E24" s="26"/>
      <c r="F24" s="26"/>
      <c r="G24" s="26">
        <f t="shared" si="4"/>
        <v>4800</v>
      </c>
      <c r="H24" s="28">
        <v>3900</v>
      </c>
      <c r="I24" s="27">
        <f t="shared" si="3"/>
        <v>-18.75</v>
      </c>
      <c r="J24" s="26"/>
      <c r="K24" s="26"/>
      <c r="L24" s="26">
        <f t="shared" si="5"/>
        <v>3900</v>
      </c>
      <c r="M24" s="36"/>
    </row>
    <row r="25" spans="1:13" s="17" customFormat="1" ht="29.1" customHeight="1">
      <c r="A25" s="29" t="s">
        <v>33</v>
      </c>
      <c r="B25" s="26">
        <v>11200</v>
      </c>
      <c r="C25" s="28">
        <v>9605</v>
      </c>
      <c r="D25" s="28">
        <v>10005</v>
      </c>
      <c r="E25" s="26"/>
      <c r="F25" s="26"/>
      <c r="G25" s="26">
        <f t="shared" si="4"/>
        <v>10005</v>
      </c>
      <c r="H25" s="28">
        <v>8700</v>
      </c>
      <c r="I25" s="27">
        <f t="shared" si="3"/>
        <v>-13.0434782608696</v>
      </c>
      <c r="J25" s="26"/>
      <c r="K25" s="26"/>
      <c r="L25" s="26">
        <f t="shared" si="5"/>
        <v>8700</v>
      </c>
      <c r="M25" s="36"/>
    </row>
    <row r="26" spans="1:13" s="17" customFormat="1" ht="29.1" customHeight="1">
      <c r="A26" s="30" t="s">
        <v>34</v>
      </c>
      <c r="B26" s="26">
        <v>13345</v>
      </c>
      <c r="C26" s="28">
        <v>6900</v>
      </c>
      <c r="D26" s="28">
        <v>6900</v>
      </c>
      <c r="E26" s="26"/>
      <c r="F26" s="26"/>
      <c r="G26" s="26">
        <f t="shared" si="4"/>
        <v>6900</v>
      </c>
      <c r="H26" s="28">
        <v>7860</v>
      </c>
      <c r="I26" s="27">
        <f t="shared" si="3"/>
        <v>13.913043478260899</v>
      </c>
      <c r="J26" s="26"/>
      <c r="K26" s="26"/>
      <c r="L26" s="26">
        <f t="shared" si="5"/>
        <v>7860</v>
      </c>
      <c r="M26" s="36"/>
    </row>
    <row r="27" spans="1:13" s="17" customFormat="1" ht="29.1" customHeight="1">
      <c r="A27" s="30" t="s">
        <v>35</v>
      </c>
      <c r="B27" s="26"/>
      <c r="C27" s="28">
        <v>320</v>
      </c>
      <c r="D27" s="28">
        <v>320</v>
      </c>
      <c r="E27" s="26"/>
      <c r="F27" s="26"/>
      <c r="G27" s="26">
        <f t="shared" si="4"/>
        <v>320</v>
      </c>
      <c r="H27" s="28">
        <v>320</v>
      </c>
      <c r="I27" s="27">
        <f t="shared" si="3"/>
        <v>0</v>
      </c>
      <c r="J27" s="26"/>
      <c r="K27" s="26"/>
      <c r="L27" s="26">
        <f t="shared" si="5"/>
        <v>320</v>
      </c>
      <c r="M27" s="36"/>
    </row>
    <row r="28" spans="1:13" s="17" customFormat="1" ht="29.1" customHeight="1">
      <c r="A28" s="29" t="s">
        <v>36</v>
      </c>
      <c r="B28" s="26">
        <v>2885</v>
      </c>
      <c r="C28" s="28">
        <v>1100</v>
      </c>
      <c r="D28" s="28">
        <v>1100</v>
      </c>
      <c r="E28" s="26"/>
      <c r="F28" s="26"/>
      <c r="G28" s="26">
        <f t="shared" si="4"/>
        <v>1100</v>
      </c>
      <c r="H28" s="28">
        <v>1100</v>
      </c>
      <c r="I28" s="27">
        <f t="shared" si="3"/>
        <v>0</v>
      </c>
      <c r="J28" s="26"/>
      <c r="K28" s="26"/>
      <c r="L28" s="26">
        <f t="shared" si="5"/>
        <v>1100</v>
      </c>
      <c r="M28" s="35"/>
    </row>
    <row r="29" spans="1:13" s="17" customFormat="1" ht="33" customHeight="1">
      <c r="A29" s="23" t="s">
        <v>37</v>
      </c>
      <c r="B29" s="31">
        <f>B6+B22</f>
        <v>113080</v>
      </c>
      <c r="C29" s="31">
        <f t="shared" ref="C29:H29" si="6">C6+C22</f>
        <v>103000</v>
      </c>
      <c r="D29" s="31">
        <f t="shared" si="6"/>
        <v>105000</v>
      </c>
      <c r="E29" s="31">
        <f t="shared" si="6"/>
        <v>28495</v>
      </c>
      <c r="F29" s="31">
        <f t="shared" si="6"/>
        <v>6975</v>
      </c>
      <c r="G29" s="31">
        <f t="shared" si="6"/>
        <v>69530</v>
      </c>
      <c r="H29" s="31">
        <f t="shared" si="6"/>
        <v>111305</v>
      </c>
      <c r="I29" s="25">
        <f t="shared" si="3"/>
        <v>6.0047619047619003</v>
      </c>
      <c r="J29" s="31">
        <f>J6+J22</f>
        <v>32125</v>
      </c>
      <c r="K29" s="31">
        <f>K6+K22</f>
        <v>7870</v>
      </c>
      <c r="L29" s="31">
        <f>L6+L22</f>
        <v>71310</v>
      </c>
      <c r="M29" s="35"/>
    </row>
    <row r="30" spans="1:13" s="17" customFormat="1" ht="29.1" customHeight="1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s="17" customFormat="1" ht="18" customHeight="1"/>
    <row r="32" spans="1:13" s="17" customFormat="1" ht="18" customHeight="1"/>
    <row r="33" spans="1:13" s="17" customFormat="1" ht="18" customHeight="1"/>
    <row r="34" spans="1:13" s="17" customFormat="1" ht="18" customHeight="1">
      <c r="A34" s="32"/>
      <c r="B34" s="32"/>
    </row>
    <row r="35" spans="1:13" s="17" customFormat="1" ht="18" customHeight="1">
      <c r="A35" s="33"/>
      <c r="B35" s="33"/>
    </row>
    <row r="36" spans="1:13" s="17" customFormat="1" ht="18" customHeight="1">
      <c r="A36" s="33"/>
      <c r="B36" s="33"/>
    </row>
    <row r="37" spans="1:13" s="17" customFormat="1" ht="18" customHeight="1">
      <c r="A37" s="33"/>
      <c r="B37" s="33"/>
    </row>
    <row r="38" spans="1:13" s="15" customFormat="1">
      <c r="A38" s="33"/>
      <c r="B38" s="33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s="17" customFormat="1">
      <c r="A39" s="33"/>
      <c r="B39" s="33"/>
    </row>
    <row r="40" spans="1:13" s="17" customFormat="1">
      <c r="A40" s="33"/>
      <c r="B40" s="33"/>
    </row>
    <row r="41" spans="1:13" s="17" customFormat="1">
      <c r="A41" s="33"/>
      <c r="B41" s="33"/>
    </row>
    <row r="42" spans="1:13" s="17" customFormat="1">
      <c r="A42" s="33"/>
      <c r="B42" s="33"/>
    </row>
    <row r="43" spans="1:13" s="17" customFormat="1">
      <c r="A43" s="19"/>
      <c r="B43" s="19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</row>
    <row r="44" spans="1:13" s="17" customFormat="1">
      <c r="A44" s="19"/>
      <c r="B44" s="19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13" s="17" customFormat="1">
      <c r="A45" s="19"/>
      <c r="B45" s="19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3" s="17" customFormat="1">
      <c r="A46" s="19"/>
      <c r="B46" s="19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 s="17" customFormat="1">
      <c r="A47" s="19"/>
      <c r="B47" s="19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</sheetData>
  <mergeCells count="8">
    <mergeCell ref="A2:M2"/>
    <mergeCell ref="D4:G4"/>
    <mergeCell ref="H4:L4"/>
    <mergeCell ref="A30:M30"/>
    <mergeCell ref="A4:A5"/>
    <mergeCell ref="B4:B5"/>
    <mergeCell ref="C4:C5"/>
    <mergeCell ref="M4:M5"/>
  </mergeCells>
  <phoneticPr fontId="16" type="noConversion"/>
  <printOptions horizontalCentered="1"/>
  <pageMargins left="0.50347222222222199" right="0.50347222222222199" top="0.75138888888888899" bottom="0.75138888888888899" header="0.29861111111111099" footer="0.29861111111111099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tabSelected="1" topLeftCell="A31" workbookViewId="0">
      <selection activeCell="A47" sqref="A47"/>
    </sheetView>
  </sheetViews>
  <sheetFormatPr defaultRowHeight="14.25"/>
  <cols>
    <col min="1" max="1" width="26.75" style="1" customWidth="1"/>
    <col min="2" max="2" width="15.375" style="1" customWidth="1"/>
    <col min="3" max="3" width="13.125" style="1" customWidth="1"/>
    <col min="4" max="4" width="13.5" style="1" customWidth="1"/>
    <col min="5" max="5" width="26.25" style="1" customWidth="1"/>
    <col min="6" max="6" width="14.375" style="1" customWidth="1"/>
    <col min="7" max="7" width="14.25" style="1" customWidth="1"/>
    <col min="8" max="8" width="12.625" style="1" customWidth="1"/>
    <col min="9" max="16384" width="9" style="1"/>
  </cols>
  <sheetData>
    <row r="1" spans="1:8">
      <c r="A1" s="1" t="s">
        <v>38</v>
      </c>
    </row>
    <row r="2" spans="1:8" ht="21.95" customHeight="1">
      <c r="A2" s="46" t="s">
        <v>39</v>
      </c>
      <c r="B2" s="46"/>
      <c r="C2" s="46"/>
      <c r="D2" s="46"/>
      <c r="E2" s="46"/>
      <c r="F2" s="46"/>
      <c r="G2" s="46"/>
      <c r="H2" s="46"/>
    </row>
    <row r="3" spans="1:8" ht="17.25" customHeight="1">
      <c r="A3" s="47" t="s">
        <v>2</v>
      </c>
      <c r="B3" s="47"/>
      <c r="C3" s="47"/>
      <c r="D3" s="47"/>
      <c r="E3" s="47"/>
      <c r="F3" s="47"/>
      <c r="G3" s="47"/>
      <c r="H3" s="47"/>
    </row>
    <row r="4" spans="1:8" s="2" customFormat="1" ht="21.75" customHeight="1">
      <c r="A4" s="48" t="s">
        <v>40</v>
      </c>
      <c r="B4" s="49"/>
      <c r="C4" s="49"/>
      <c r="D4" s="50"/>
      <c r="E4" s="51" t="s">
        <v>41</v>
      </c>
      <c r="F4" s="51"/>
      <c r="G4" s="51"/>
      <c r="H4" s="51"/>
    </row>
    <row r="5" spans="1:8" s="2" customFormat="1" ht="21.75" customHeight="1">
      <c r="A5" s="3" t="s">
        <v>42</v>
      </c>
      <c r="B5" s="3" t="s">
        <v>43</v>
      </c>
      <c r="C5" s="3" t="s">
        <v>44</v>
      </c>
      <c r="D5" s="3" t="s">
        <v>45</v>
      </c>
      <c r="E5" s="3" t="s">
        <v>46</v>
      </c>
      <c r="F5" s="3" t="s">
        <v>43</v>
      </c>
      <c r="G5" s="3" t="s">
        <v>44</v>
      </c>
      <c r="H5" s="3" t="s">
        <v>45</v>
      </c>
    </row>
    <row r="6" spans="1:8" s="2" customFormat="1" ht="21.75" customHeight="1">
      <c r="A6" s="4" t="s">
        <v>14</v>
      </c>
      <c r="B6" s="5">
        <f>SUM(B7:B21)</f>
        <v>43171.71</v>
      </c>
      <c r="C6" s="5">
        <f>SUM(C7:C21)</f>
        <v>46180</v>
      </c>
      <c r="D6" s="6">
        <f>(C6-B6)/B6*100%</f>
        <v>6.9681974607908759E-2</v>
      </c>
      <c r="E6" s="4" t="s">
        <v>47</v>
      </c>
      <c r="F6" s="7">
        <v>35194.785779999998</v>
      </c>
      <c r="G6" s="7">
        <v>41520</v>
      </c>
      <c r="H6" s="6">
        <f t="shared" ref="H6:H20" si="0">(G6-F6)/F6*100%</f>
        <v>0.17972020797451213</v>
      </c>
    </row>
    <row r="7" spans="1:8" s="2" customFormat="1" ht="21.75" customHeight="1">
      <c r="A7" s="8" t="s">
        <v>15</v>
      </c>
      <c r="B7" s="5">
        <v>5093.625</v>
      </c>
      <c r="C7" s="5">
        <v>6300</v>
      </c>
      <c r="D7" s="6">
        <f>(C7-B7)/B7*100%</f>
        <v>0.23684016785687992</v>
      </c>
      <c r="E7" s="4" t="s">
        <v>48</v>
      </c>
      <c r="F7" s="7">
        <v>420.34280000000001</v>
      </c>
      <c r="G7" s="7">
        <v>516</v>
      </c>
      <c r="H7" s="6">
        <f t="shared" si="0"/>
        <v>0.22756949803826779</v>
      </c>
    </row>
    <row r="8" spans="1:8" s="2" customFormat="1" ht="21.75" customHeight="1">
      <c r="A8" s="8" t="s">
        <v>49</v>
      </c>
      <c r="B8" s="5">
        <v>7912.875</v>
      </c>
      <c r="C8" s="5">
        <v>9675</v>
      </c>
      <c r="D8" s="6">
        <f>(C8-B8)/B8*100%</f>
        <v>0.22269086773138713</v>
      </c>
      <c r="E8" s="4"/>
      <c r="F8" s="7"/>
      <c r="G8" s="7"/>
      <c r="H8" s="6"/>
    </row>
    <row r="9" spans="1:8" s="2" customFormat="1" ht="21.75" customHeight="1">
      <c r="A9" s="8" t="s">
        <v>50</v>
      </c>
      <c r="B9" s="5"/>
      <c r="C9" s="5">
        <v>2660</v>
      </c>
      <c r="D9" s="6"/>
      <c r="E9" s="4" t="s">
        <v>51</v>
      </c>
      <c r="F9" s="7">
        <v>13886.91692</v>
      </c>
      <c r="G9" s="7">
        <v>15532</v>
      </c>
      <c r="H9" s="6">
        <f t="shared" si="0"/>
        <v>0.11846280131702555</v>
      </c>
    </row>
    <row r="10" spans="1:8" s="2" customFormat="1" ht="21.75" customHeight="1">
      <c r="A10" s="9" t="s">
        <v>52</v>
      </c>
      <c r="B10" s="5">
        <v>2001</v>
      </c>
      <c r="C10" s="5">
        <v>2380</v>
      </c>
      <c r="D10" s="6">
        <f t="shared" ref="D10:D20" si="1">(C10-B10)/B10*100%</f>
        <v>0.18940529735132433</v>
      </c>
      <c r="E10" s="4" t="s">
        <v>53</v>
      </c>
      <c r="F10" s="7">
        <v>81075.988740000001</v>
      </c>
      <c r="G10" s="7">
        <v>104632</v>
      </c>
      <c r="H10" s="6">
        <f t="shared" si="0"/>
        <v>0.29054238654481318</v>
      </c>
    </row>
    <row r="11" spans="1:8" s="2" customFormat="1" ht="21.75" customHeight="1">
      <c r="A11" s="9" t="s">
        <v>54</v>
      </c>
      <c r="B11" s="5">
        <v>1744.96</v>
      </c>
      <c r="C11" s="5"/>
      <c r="D11" s="6">
        <f t="shared" si="1"/>
        <v>-1</v>
      </c>
      <c r="E11" s="4" t="s">
        <v>55</v>
      </c>
      <c r="F11" s="7">
        <v>316.12389999999999</v>
      </c>
      <c r="G11" s="7">
        <v>368</v>
      </c>
      <c r="H11" s="6">
        <f t="shared" si="0"/>
        <v>0.16410053146883236</v>
      </c>
    </row>
    <row r="12" spans="1:8" s="2" customFormat="1" ht="21.75" customHeight="1">
      <c r="A12" s="9" t="s">
        <v>56</v>
      </c>
      <c r="B12" s="5">
        <v>371.25</v>
      </c>
      <c r="C12" s="5">
        <v>525</v>
      </c>
      <c r="D12" s="6">
        <f t="shared" si="1"/>
        <v>0.41414141414141414</v>
      </c>
      <c r="E12" s="4" t="s">
        <v>57</v>
      </c>
      <c r="F12" s="7">
        <v>3692.3977</v>
      </c>
      <c r="G12" s="7">
        <v>6721</v>
      </c>
      <c r="H12" s="6">
        <f t="shared" si="0"/>
        <v>0.82022646152119527</v>
      </c>
    </row>
    <row r="13" spans="1:8" s="2" customFormat="1" ht="21.75" customHeight="1">
      <c r="A13" s="9" t="s">
        <v>58</v>
      </c>
      <c r="B13" s="5">
        <v>2453</v>
      </c>
      <c r="C13" s="5">
        <v>2800</v>
      </c>
      <c r="D13" s="6">
        <f t="shared" si="1"/>
        <v>0.14145943742356298</v>
      </c>
      <c r="E13" s="4" t="s">
        <v>59</v>
      </c>
      <c r="F13" s="7">
        <v>48643.959239999996</v>
      </c>
      <c r="G13" s="7">
        <v>52611</v>
      </c>
      <c r="H13" s="6">
        <f t="shared" si="0"/>
        <v>8.1552587864556478E-2</v>
      </c>
    </row>
    <row r="14" spans="1:8" s="2" customFormat="1" ht="21.75" customHeight="1">
      <c r="A14" s="9" t="s">
        <v>60</v>
      </c>
      <c r="B14" s="5">
        <v>825</v>
      </c>
      <c r="C14" s="5">
        <v>1000</v>
      </c>
      <c r="D14" s="6">
        <f t="shared" si="1"/>
        <v>0.21212121212121213</v>
      </c>
      <c r="E14" s="4" t="s">
        <v>61</v>
      </c>
      <c r="F14" s="7">
        <v>37985.604200000002</v>
      </c>
      <c r="G14" s="7">
        <v>42918</v>
      </c>
      <c r="H14" s="6">
        <f t="shared" si="0"/>
        <v>0.12984908108951437</v>
      </c>
    </row>
    <row r="15" spans="1:8" s="2" customFormat="1" ht="21.75" customHeight="1">
      <c r="A15" s="10" t="s">
        <v>62</v>
      </c>
      <c r="B15" s="5">
        <v>462</v>
      </c>
      <c r="C15" s="5">
        <v>500</v>
      </c>
      <c r="D15" s="6">
        <f t="shared" si="1"/>
        <v>8.2251082251082255E-2</v>
      </c>
      <c r="E15" s="4" t="s">
        <v>63</v>
      </c>
      <c r="F15" s="7">
        <v>2254.0489400000001</v>
      </c>
      <c r="G15" s="7">
        <v>3527</v>
      </c>
      <c r="H15" s="6">
        <f t="shared" si="0"/>
        <v>0.56473976115176971</v>
      </c>
    </row>
    <row r="16" spans="1:8" s="2" customFormat="1" ht="21.75" customHeight="1">
      <c r="A16" s="10" t="s">
        <v>64</v>
      </c>
      <c r="B16" s="5">
        <v>308</v>
      </c>
      <c r="C16" s="5">
        <v>490</v>
      </c>
      <c r="D16" s="6">
        <f t="shared" si="1"/>
        <v>0.59090909090909094</v>
      </c>
      <c r="E16" s="4" t="s">
        <v>65</v>
      </c>
      <c r="F16" s="7">
        <v>11319.628000000001</v>
      </c>
      <c r="G16" s="7">
        <v>12068</v>
      </c>
      <c r="H16" s="6">
        <f t="shared" si="0"/>
        <v>6.6112773317285628E-2</v>
      </c>
    </row>
    <row r="17" spans="1:8" s="2" customFormat="1" ht="21.75" customHeight="1">
      <c r="A17" s="10" t="s">
        <v>66</v>
      </c>
      <c r="B17" s="5">
        <v>7040</v>
      </c>
      <c r="C17" s="5">
        <v>7200</v>
      </c>
      <c r="D17" s="6">
        <f t="shared" si="1"/>
        <v>2.2727272727272728E-2</v>
      </c>
      <c r="E17" s="4" t="s">
        <v>67</v>
      </c>
      <c r="F17" s="7">
        <v>53884.744149999999</v>
      </c>
      <c r="G17" s="7">
        <v>58915</v>
      </c>
      <c r="H17" s="6">
        <f t="shared" si="0"/>
        <v>9.3352133880364757E-2</v>
      </c>
    </row>
    <row r="18" spans="1:8" s="2" customFormat="1" ht="21.75" customHeight="1">
      <c r="A18" s="10" t="s">
        <v>68</v>
      </c>
      <c r="B18" s="5">
        <v>990</v>
      </c>
      <c r="C18" s="5">
        <v>1180</v>
      </c>
      <c r="D18" s="6">
        <f t="shared" si="1"/>
        <v>0.19191919191919191</v>
      </c>
      <c r="E18" s="4" t="s">
        <v>69</v>
      </c>
      <c r="F18" s="7">
        <v>9854.7080399999995</v>
      </c>
      <c r="G18" s="7">
        <v>11235</v>
      </c>
      <c r="H18" s="6">
        <f t="shared" si="0"/>
        <v>0.14006421645343847</v>
      </c>
    </row>
    <row r="19" spans="1:8" s="2" customFormat="1" ht="21.75" customHeight="1">
      <c r="A19" s="9" t="s">
        <v>70</v>
      </c>
      <c r="B19" s="5">
        <v>4070</v>
      </c>
      <c r="C19" s="5">
        <v>2000</v>
      </c>
      <c r="D19" s="6">
        <f t="shared" si="1"/>
        <v>-0.50859950859950864</v>
      </c>
      <c r="E19" s="4" t="s">
        <v>71</v>
      </c>
      <c r="F19" s="7">
        <v>4435.3274199999996</v>
      </c>
      <c r="G19" s="7">
        <v>4651</v>
      </c>
      <c r="H19" s="6">
        <f t="shared" si="0"/>
        <v>4.8626078658247154E-2</v>
      </c>
    </row>
    <row r="20" spans="1:8" s="2" customFormat="1" ht="21.75" customHeight="1">
      <c r="A20" s="9" t="s">
        <v>72</v>
      </c>
      <c r="B20" s="5">
        <v>9900</v>
      </c>
      <c r="C20" s="5">
        <v>9400</v>
      </c>
      <c r="D20" s="6">
        <f t="shared" si="1"/>
        <v>-5.0505050505050504E-2</v>
      </c>
      <c r="E20" s="4" t="s">
        <v>73</v>
      </c>
      <c r="F20" s="7">
        <v>2501.7979599999999</v>
      </c>
      <c r="G20" s="7">
        <v>2769</v>
      </c>
      <c r="H20" s="6">
        <f t="shared" si="0"/>
        <v>0.10680400426899386</v>
      </c>
    </row>
    <row r="21" spans="1:8" s="2" customFormat="1" ht="21.75" customHeight="1">
      <c r="A21" s="9" t="s">
        <v>74</v>
      </c>
      <c r="B21" s="5"/>
      <c r="C21" s="5">
        <v>70</v>
      </c>
      <c r="D21" s="6"/>
      <c r="E21" s="4"/>
      <c r="F21" s="7"/>
      <c r="G21" s="7"/>
      <c r="H21" s="6"/>
    </row>
    <row r="22" spans="1:8" s="2" customFormat="1" ht="21.75" customHeight="1">
      <c r="A22" s="4" t="s">
        <v>75</v>
      </c>
      <c r="B22" s="5">
        <f>SUM(B23:B28)</f>
        <v>37273</v>
      </c>
      <c r="C22" s="5">
        <f>SUM(C23:C28)</f>
        <v>25130</v>
      </c>
      <c r="D22" s="6">
        <f>(C22-B22)/B22*100%</f>
        <v>-0.32578542108228475</v>
      </c>
      <c r="E22" s="4" t="s">
        <v>76</v>
      </c>
      <c r="F22" s="7">
        <v>110</v>
      </c>
      <c r="G22" s="7">
        <v>110</v>
      </c>
      <c r="H22" s="6"/>
    </row>
    <row r="23" spans="1:8" s="2" customFormat="1" ht="21.75" customHeight="1">
      <c r="A23" s="11" t="s">
        <v>31</v>
      </c>
      <c r="B23" s="5">
        <v>6972</v>
      </c>
      <c r="C23" s="5">
        <v>3250</v>
      </c>
      <c r="D23" s="6">
        <f>(C23-B23)/B23*100%</f>
        <v>-0.53384968445209413</v>
      </c>
      <c r="E23" s="4" t="s">
        <v>77</v>
      </c>
      <c r="F23" s="7">
        <v>12569.490680000001</v>
      </c>
      <c r="G23" s="7">
        <v>13517</v>
      </c>
      <c r="H23" s="6">
        <f>(G23-F23)/F23*100%</f>
        <v>7.5381679665639342E-2</v>
      </c>
    </row>
    <row r="24" spans="1:8" s="2" customFormat="1" ht="21.75" customHeight="1">
      <c r="A24" s="11" t="s">
        <v>78</v>
      </c>
      <c r="B24" s="5">
        <v>3899</v>
      </c>
      <c r="C24" s="5">
        <v>3900</v>
      </c>
      <c r="D24" s="6">
        <f>(C24-B24)/B24*100%</f>
        <v>2.5647601949217746E-4</v>
      </c>
      <c r="E24" s="4" t="s">
        <v>79</v>
      </c>
      <c r="F24" s="7">
        <v>5000</v>
      </c>
      <c r="G24" s="7">
        <v>5000</v>
      </c>
      <c r="H24" s="6">
        <f>(G24-F24)/F24*100%</f>
        <v>0</v>
      </c>
    </row>
    <row r="25" spans="1:8" s="2" customFormat="1" ht="21.75" customHeight="1">
      <c r="A25" s="11" t="s">
        <v>80</v>
      </c>
      <c r="B25" s="5">
        <v>11200</v>
      </c>
      <c r="C25" s="5">
        <v>8700</v>
      </c>
      <c r="D25" s="6">
        <f>(C25-B25)/B25*100%</f>
        <v>-0.22321428571428573</v>
      </c>
      <c r="E25" s="4" t="s">
        <v>81</v>
      </c>
      <c r="F25" s="7">
        <v>996.64340000000004</v>
      </c>
      <c r="G25" s="7">
        <v>1062</v>
      </c>
      <c r="H25" s="6">
        <f>(G25-F25)/F25*100%</f>
        <v>6.557671480090066E-2</v>
      </c>
    </row>
    <row r="26" spans="1:8" s="2" customFormat="1" ht="21.75" customHeight="1">
      <c r="A26" s="11" t="s">
        <v>82</v>
      </c>
      <c r="B26" s="5">
        <v>12717</v>
      </c>
      <c r="C26" s="5">
        <v>7860</v>
      </c>
      <c r="D26" s="6">
        <f>(C26-B26)/B26*100%</f>
        <v>-0.38192970040103796</v>
      </c>
      <c r="E26" s="4" t="s">
        <v>83</v>
      </c>
      <c r="F26" s="7"/>
      <c r="G26" s="7">
        <v>7100</v>
      </c>
      <c r="H26" s="6"/>
    </row>
    <row r="27" spans="1:8" s="2" customFormat="1" ht="21.75" customHeight="1">
      <c r="A27" s="11" t="s">
        <v>84</v>
      </c>
      <c r="B27" s="5"/>
      <c r="C27" s="5">
        <v>320</v>
      </c>
      <c r="D27" s="6"/>
      <c r="E27" s="4"/>
      <c r="F27" s="7"/>
      <c r="G27" s="7"/>
      <c r="H27" s="6"/>
    </row>
    <row r="28" spans="1:8" s="2" customFormat="1" ht="21.75" customHeight="1">
      <c r="A28" s="11" t="s">
        <v>85</v>
      </c>
      <c r="B28" s="5">
        <v>2485</v>
      </c>
      <c r="C28" s="5">
        <v>1100</v>
      </c>
      <c r="D28" s="6">
        <f t="shared" ref="D28:D40" si="2">(C28-B28)/B28*100%</f>
        <v>-0.55734406438631789</v>
      </c>
      <c r="E28" s="4" t="s">
        <v>86</v>
      </c>
      <c r="F28" s="7">
        <v>47445</v>
      </c>
      <c r="G28" s="7">
        <v>45395</v>
      </c>
      <c r="H28" s="6">
        <f>(G28-F28)/F28*100%</f>
        <v>-4.3207924965749815E-2</v>
      </c>
    </row>
    <row r="29" spans="1:8" s="2" customFormat="1" ht="21.75" customHeight="1">
      <c r="A29" s="4" t="s">
        <v>87</v>
      </c>
      <c r="B29" s="5">
        <f>B6+B22</f>
        <v>80444.709999999992</v>
      </c>
      <c r="C29" s="5">
        <f>C6+C22</f>
        <v>71310</v>
      </c>
      <c r="D29" s="6">
        <f t="shared" si="2"/>
        <v>-0.11355265001266078</v>
      </c>
      <c r="E29" s="4"/>
      <c r="F29" s="7"/>
      <c r="G29" s="7"/>
      <c r="H29" s="6"/>
    </row>
    <row r="30" spans="1:8" s="2" customFormat="1" ht="21.75" customHeight="1">
      <c r="A30" s="4" t="s">
        <v>88</v>
      </c>
      <c r="B30" s="5">
        <f>SUM(B31:B38)</f>
        <v>109725</v>
      </c>
      <c r="C30" s="5">
        <f>SUM(C31:C38)</f>
        <v>110918</v>
      </c>
      <c r="D30" s="6">
        <f t="shared" si="2"/>
        <v>1.087263613579403E-2</v>
      </c>
      <c r="E30" s="4"/>
      <c r="F30" s="7"/>
      <c r="G30" s="7"/>
      <c r="H30" s="6"/>
    </row>
    <row r="31" spans="1:8" s="2" customFormat="1" ht="21.75" customHeight="1">
      <c r="A31" s="11" t="s">
        <v>89</v>
      </c>
      <c r="B31" s="5">
        <v>7500</v>
      </c>
      <c r="C31" s="5">
        <v>7500</v>
      </c>
      <c r="D31" s="6">
        <f t="shared" si="2"/>
        <v>0</v>
      </c>
      <c r="E31" s="4"/>
      <c r="F31" s="7"/>
      <c r="G31" s="7"/>
      <c r="H31" s="6"/>
    </row>
    <row r="32" spans="1:8" s="2" customFormat="1" ht="21.75" customHeight="1">
      <c r="A32" s="11" t="s">
        <v>90</v>
      </c>
      <c r="B32" s="5">
        <v>708</v>
      </c>
      <c r="C32" s="5">
        <v>708</v>
      </c>
      <c r="D32" s="6">
        <f t="shared" si="2"/>
        <v>0</v>
      </c>
      <c r="E32" s="4"/>
      <c r="F32" s="7"/>
      <c r="G32" s="7"/>
      <c r="H32" s="6"/>
    </row>
    <row r="33" spans="1:8" s="2" customFormat="1" ht="21.75" customHeight="1">
      <c r="A33" s="11" t="s">
        <v>91</v>
      </c>
      <c r="B33" s="5">
        <v>479</v>
      </c>
      <c r="C33" s="5">
        <v>479</v>
      </c>
      <c r="D33" s="6">
        <f t="shared" si="2"/>
        <v>0</v>
      </c>
      <c r="E33" s="4"/>
      <c r="F33" s="7"/>
      <c r="G33" s="7"/>
      <c r="H33" s="6"/>
    </row>
    <row r="34" spans="1:8" s="2" customFormat="1" ht="21.75" customHeight="1">
      <c r="A34" s="11" t="s">
        <v>92</v>
      </c>
      <c r="B34" s="12">
        <v>11400</v>
      </c>
      <c r="C34" s="12">
        <v>11400</v>
      </c>
      <c r="D34" s="6">
        <f t="shared" si="2"/>
        <v>0</v>
      </c>
      <c r="E34" s="4"/>
      <c r="F34" s="7"/>
      <c r="G34" s="7"/>
      <c r="H34" s="6"/>
    </row>
    <row r="35" spans="1:8" s="2" customFormat="1" ht="21.75" customHeight="1">
      <c r="A35" s="11" t="s">
        <v>93</v>
      </c>
      <c r="B35" s="12">
        <v>59128</v>
      </c>
      <c r="C35" s="12">
        <v>59533</v>
      </c>
      <c r="D35" s="6">
        <f t="shared" si="2"/>
        <v>6.8495467460424845E-3</v>
      </c>
      <c r="E35" s="13"/>
      <c r="F35" s="7"/>
      <c r="G35" s="7"/>
      <c r="H35" s="6"/>
    </row>
    <row r="36" spans="1:8" s="2" customFormat="1" ht="21.75" customHeight="1">
      <c r="A36" s="11" t="s">
        <v>94</v>
      </c>
      <c r="B36" s="12">
        <v>20321</v>
      </c>
      <c r="C36" s="12">
        <v>21109</v>
      </c>
      <c r="D36" s="6">
        <f t="shared" si="2"/>
        <v>3.8777619211652972E-2</v>
      </c>
      <c r="E36" s="4" t="s">
        <v>95</v>
      </c>
      <c r="F36" s="7"/>
      <c r="G36" s="7"/>
      <c r="H36" s="6"/>
    </row>
    <row r="37" spans="1:8" s="2" customFormat="1" ht="21.75" customHeight="1">
      <c r="A37" s="11" t="s">
        <v>96</v>
      </c>
      <c r="B37" s="5">
        <v>5272</v>
      </c>
      <c r="C37" s="5">
        <v>5272</v>
      </c>
      <c r="D37" s="6">
        <f t="shared" si="2"/>
        <v>0</v>
      </c>
      <c r="E37" s="13" t="s">
        <v>97</v>
      </c>
      <c r="F37" s="7">
        <f>SUM(F6:F36)</f>
        <v>371587.50786999997</v>
      </c>
      <c r="G37" s="7">
        <f>SUM(G6:G36)</f>
        <v>430167</v>
      </c>
      <c r="H37" s="6">
        <f>(G37-F37)/F37*100%</f>
        <v>0.15764655939535535</v>
      </c>
    </row>
    <row r="38" spans="1:8" s="2" customFormat="1" ht="21.75" customHeight="1">
      <c r="A38" s="11" t="s">
        <v>98</v>
      </c>
      <c r="B38" s="5">
        <v>4917</v>
      </c>
      <c r="C38" s="5">
        <v>4917</v>
      </c>
      <c r="D38" s="6">
        <f t="shared" si="2"/>
        <v>0</v>
      </c>
      <c r="E38" s="4" t="s">
        <v>99</v>
      </c>
      <c r="F38" s="7"/>
      <c r="G38" s="7"/>
      <c r="H38" s="6"/>
    </row>
    <row r="39" spans="1:8" s="2" customFormat="1" ht="21.75" customHeight="1">
      <c r="A39" s="4" t="s">
        <v>100</v>
      </c>
      <c r="B39" s="5">
        <v>140000</v>
      </c>
      <c r="C39" s="5">
        <v>177998</v>
      </c>
      <c r="D39" s="6">
        <f t="shared" si="2"/>
        <v>0.27141428571428572</v>
      </c>
      <c r="E39" s="4" t="s">
        <v>101</v>
      </c>
      <c r="F39" s="7">
        <v>1500</v>
      </c>
      <c r="G39" s="7">
        <v>1500</v>
      </c>
      <c r="H39" s="6">
        <f>(G39-F39)/F39*100%</f>
        <v>0</v>
      </c>
    </row>
    <row r="40" spans="1:8" s="2" customFormat="1" ht="21.75" customHeight="1">
      <c r="A40" s="4" t="s">
        <v>102</v>
      </c>
      <c r="B40" s="5">
        <v>20000</v>
      </c>
      <c r="C40" s="5">
        <v>12677</v>
      </c>
      <c r="D40" s="6">
        <f t="shared" si="2"/>
        <v>-0.36614999999999998</v>
      </c>
      <c r="E40" s="4" t="s">
        <v>103</v>
      </c>
      <c r="F40" s="7">
        <v>14310</v>
      </c>
      <c r="G40" s="7">
        <v>15236</v>
      </c>
      <c r="H40" s="6">
        <f>(G40-F40)/F40*100%</f>
        <v>6.470999301187981E-2</v>
      </c>
    </row>
    <row r="41" spans="1:8" s="2" customFormat="1" ht="21.75" customHeight="1">
      <c r="A41" s="4" t="s">
        <v>104</v>
      </c>
      <c r="B41" s="5">
        <v>20000</v>
      </c>
      <c r="C41" s="5">
        <v>20000</v>
      </c>
      <c r="D41" s="6"/>
      <c r="E41" s="4"/>
      <c r="F41" s="7"/>
      <c r="G41" s="7"/>
      <c r="H41" s="6"/>
    </row>
    <row r="42" spans="1:8" s="2" customFormat="1" ht="21.75" customHeight="1">
      <c r="A42" s="4" t="s">
        <v>105</v>
      </c>
      <c r="B42" s="5">
        <v>12112</v>
      </c>
      <c r="C42" s="5">
        <v>12000</v>
      </c>
      <c r="D42" s="6"/>
      <c r="E42" s="4"/>
      <c r="F42" s="7"/>
      <c r="G42" s="7"/>
      <c r="H42" s="6"/>
    </row>
    <row r="43" spans="1:8" s="2" customFormat="1" ht="21.75" customHeight="1">
      <c r="A43" s="4" t="s">
        <v>106</v>
      </c>
      <c r="B43" s="5">
        <v>5116</v>
      </c>
      <c r="C43" s="5">
        <v>42000</v>
      </c>
      <c r="D43" s="6">
        <f>(C43-B43)/B43*100%</f>
        <v>7.2095387021110247</v>
      </c>
      <c r="E43" s="4"/>
      <c r="F43" s="7"/>
      <c r="G43" s="7"/>
      <c r="H43" s="6"/>
    </row>
    <row r="44" spans="1:8" s="2" customFormat="1" ht="21.75" customHeight="1">
      <c r="A44" s="13" t="s">
        <v>107</v>
      </c>
      <c r="B44" s="5">
        <f>B29+B30+B39+B40+B41+B42+B43</f>
        <v>387397.70999999996</v>
      </c>
      <c r="C44" s="5">
        <f>C29+C30+C39+C40+C41+C42+C43</f>
        <v>446903</v>
      </c>
      <c r="D44" s="6">
        <f>(C44-B44)/B44*100%</f>
        <v>0.15360258582839853</v>
      </c>
      <c r="E44" s="13" t="s">
        <v>108</v>
      </c>
      <c r="F44" s="7">
        <f>F37+F38+F39+F40</f>
        <v>387397.50786999997</v>
      </c>
      <c r="G44" s="7">
        <f>G37+G38+G39+G40</f>
        <v>446903</v>
      </c>
      <c r="H44" s="6">
        <f>(G44-F44)/F44*100%</f>
        <v>0.15360318773647982</v>
      </c>
    </row>
  </sheetData>
  <mergeCells count="4">
    <mergeCell ref="A2:H2"/>
    <mergeCell ref="A3:H3"/>
    <mergeCell ref="A4:D4"/>
    <mergeCell ref="E4:H4"/>
  </mergeCells>
  <phoneticPr fontId="16" type="noConversion"/>
  <printOptions horizontalCentered="1"/>
  <pageMargins left="0.50347222222222199" right="0.50347222222222199" top="0.3" bottom="0.42" header="0.2" footer="0.29861111111111099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2019年收入预测 (2)</vt:lpstr>
      <vt:lpstr>2019年收支平衡表</vt:lpstr>
      <vt:lpstr>'2019年收入预测 (2)'!Print_Titles</vt:lpstr>
      <vt:lpstr>'2019年收支平衡表'!Print_Titles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2012-01-19T21:43:13Z</cp:lastPrinted>
  <dcterms:created xsi:type="dcterms:W3CDTF">2018-12-17T05:55:00Z</dcterms:created>
  <dcterms:modified xsi:type="dcterms:W3CDTF">2012-01-19T21:43:20Z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